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405" windowWidth="19875" windowHeight="7455"/>
  </bookViews>
  <sheets>
    <sheet name="Comparateur GNV Diesel" sheetId="1" r:id="rId1"/>
  </sheets>
  <definedNames>
    <definedName name="Activité">#REF!</definedName>
    <definedName name="PTAC">#REF!</definedName>
    <definedName name="Usage">#REF!</definedName>
  </definedNames>
  <calcPr calcId="145621"/>
</workbook>
</file>

<file path=xl/calcChain.xml><?xml version="1.0" encoding="utf-8"?>
<calcChain xmlns="http://schemas.openxmlformats.org/spreadsheetml/2006/main">
  <c r="E54" i="1"/>
  <c r="F18"/>
  <c r="F28" l="1"/>
  <c r="F25"/>
  <c r="E17"/>
  <c r="F17" s="1"/>
  <c r="M21" l="1"/>
  <c r="M20"/>
  <c r="M19"/>
  <c r="E28" l="1"/>
  <c r="D27"/>
  <c r="D26"/>
  <c r="E18"/>
  <c r="D18"/>
  <c r="D21" s="1"/>
  <c r="D28" l="1"/>
  <c r="E21"/>
  <c r="F21" s="1"/>
  <c r="M15"/>
  <c r="M18"/>
  <c r="M14"/>
  <c r="M16"/>
  <c r="M17"/>
  <c r="L14" l="1"/>
  <c r="L15" s="1"/>
  <c r="L16" s="1"/>
  <c r="L17" s="1"/>
  <c r="L18" s="1"/>
  <c r="L19" s="1"/>
  <c r="L20" s="1"/>
  <c r="L21" s="1"/>
  <c r="B52"/>
  <c r="B54"/>
  <c r="B36" l="1"/>
</calcChain>
</file>

<file path=xl/sharedStrings.xml><?xml version="1.0" encoding="utf-8"?>
<sst xmlns="http://schemas.openxmlformats.org/spreadsheetml/2006/main" count="68" uniqueCount="61">
  <si>
    <t>Comparaison économique entre les solutions Diesel et GNV pour un ensemble routier</t>
  </si>
  <si>
    <t>Les valeurs par défaut sont fournies à titre indicatif et sans valeur de conseil non contractuelle. L’utilisateur reconnaît utiliser ces informations sous sa responsabilité exclusive. Il convient de se rapprocher des fabricants de véhicules et des exploitations de station pour obtenir des valeurs réelles.</t>
  </si>
  <si>
    <t>Véhicule</t>
  </si>
  <si>
    <t>Puissance fiscale (CV)</t>
  </si>
  <si>
    <t>Kilométrage annuel (km)</t>
  </si>
  <si>
    <t>Consommation moyenne (L/100km)</t>
  </si>
  <si>
    <t>Coûts fixes</t>
  </si>
  <si>
    <t>Diesel</t>
  </si>
  <si>
    <t>GNV</t>
  </si>
  <si>
    <t>Coût carte grise</t>
  </si>
  <si>
    <t>Subvention</t>
  </si>
  <si>
    <t>Coûts variables</t>
  </si>
  <si>
    <t>Prix carburant</t>
  </si>
  <si>
    <t>Récupération TICPE annuelle</t>
  </si>
  <si>
    <t>Coût annuel Additif AdBlue</t>
  </si>
  <si>
    <t>Coûts variables annuels</t>
  </si>
  <si>
    <t>Différentiel Coût cumulé annuels Diesel / GNV</t>
  </si>
  <si>
    <t>Année N</t>
  </si>
  <si>
    <t>Année N+1</t>
  </si>
  <si>
    <t>Année N+2</t>
  </si>
  <si>
    <t>Année N+3</t>
  </si>
  <si>
    <t>Année N+4</t>
  </si>
  <si>
    <t>Année N+5</t>
  </si>
  <si>
    <t>Année N+6</t>
  </si>
  <si>
    <t>Année N+7</t>
  </si>
  <si>
    <t>Résultats</t>
  </si>
  <si>
    <t>Durée d'amortissement (années)</t>
  </si>
  <si>
    <t>Montant de la déduction exceptionnelle liée au suramortissement</t>
  </si>
  <si>
    <t xml:space="preserve">Comment ça marche? </t>
  </si>
  <si>
    <t xml:space="preserve">Les valeurs par défaut </t>
  </si>
  <si>
    <t>Données</t>
  </si>
  <si>
    <t>Valeurs</t>
  </si>
  <si>
    <t>Source</t>
  </si>
  <si>
    <t>Indice CNR "Régional 40 tonnes" - Janvier 2018</t>
  </si>
  <si>
    <t>Ademe</t>
  </si>
  <si>
    <t>Coût du véhicule neuf (€)</t>
  </si>
  <si>
    <t>Coût du véhicule</t>
  </si>
  <si>
    <t>Surcoût d'un véhicule GNV (%)</t>
  </si>
  <si>
    <t>Ecart constaté</t>
  </si>
  <si>
    <t>Prix gazole pompe hors TVA - Donnée CNR - Janvier 2018</t>
  </si>
  <si>
    <t>Prix Diesel (€/L)</t>
  </si>
  <si>
    <t>Prix GNV (€/kg)</t>
  </si>
  <si>
    <t>Prix moyen constaté</t>
  </si>
  <si>
    <t>Taux forfaitaire pondéré  (1er semestre 2017)</t>
  </si>
  <si>
    <t>Récupération TICPE (€/L)</t>
  </si>
  <si>
    <t>Données d'entrées</t>
  </si>
  <si>
    <t>an(s)</t>
  </si>
  <si>
    <t>Déduction exceptionnelle liée au suramortissement d'un véhicule GNV</t>
  </si>
  <si>
    <t>La loi de finances pour 2018 prolonge jusqu’au 31 décembre 2019 le dispositif de suramortissement pour les achats de véhicules de poids total autorisé en charge (PTAC) supérieur ou égal à 3,5 tonnes qui utilisent exclusivement comme énergie le gaz naturel et le biométhane carburant. Ce dispositif permet aux entreprises de déduire de leur résultat fiscal un montant égal à 40 % de l’investissement réalisé.</t>
  </si>
  <si>
    <t>euros pendant</t>
  </si>
  <si>
    <t xml:space="preserve">Les camions GNV sont à ce jour plus chers à l’achat que leurs homologues diesel : de l’ordre de 25 à 30 % pour les poids lourds. Le coût du carburant est par contre moins cher de l’ordre de 25 %. 
La rentabilité est par conséquent atteignable pour des fortes intensités d’usage. Plus les camions roulent, plus le délai de retour se raccourcit. Pour 80 000 km par an, le délai de retour est par exemple de l’ordre de 5 ans.
Face à ce constat, nous vous proposons d'évaluer le temps nécessaire pour compenser ce surcoût face à une solution diesel et en fonction des caractéristiques de votre activité. </t>
  </si>
  <si>
    <t>Délai de retour sur l'investissement en fonction des coûts d'exploitation (hors entretien)</t>
  </si>
  <si>
    <t xml:space="preserve">Votre délai de retour sur investissement au travers des coûts d'exploitation (carburant) est estimé à </t>
  </si>
  <si>
    <t>Résultats*</t>
  </si>
  <si>
    <t xml:space="preserve">*Cet outil ne prend pas en compte les coûts d'entretien, le temps du rechargement et la revente. </t>
  </si>
  <si>
    <t>Si votre entreprise est bénéficiaire, il convient d'inclure à ce délai le gain lié à l'amortissement bonifié selon votre taux d'imposition.</t>
  </si>
  <si>
    <t>Gain / an €</t>
  </si>
  <si>
    <t>Taux d'impostion %</t>
  </si>
  <si>
    <t xml:space="preserve">Vous avez la possibilité de déduire de votre compte de résultat un montant supplémentaire de </t>
  </si>
  <si>
    <t>Delta</t>
  </si>
  <si>
    <r>
      <rPr>
        <b/>
        <sz val="10"/>
        <color rgb="FF92278F"/>
        <rFont val="Century Gothic"/>
        <family val="2"/>
      </rPr>
      <t xml:space="preserve">Complétez les cases grises avec les données de votre entreprise. 
</t>
    </r>
    <r>
      <rPr>
        <b/>
        <sz val="10"/>
        <color theme="1" tint="0.499984740745262"/>
        <rFont val="Calibri"/>
        <family val="2"/>
      </rPr>
      <t>À</t>
    </r>
    <r>
      <rPr>
        <b/>
        <sz val="13"/>
        <color theme="1" tint="0.499984740745262"/>
        <rFont val="Century Gothic"/>
        <family val="2"/>
      </rPr>
      <t xml:space="preserve"> </t>
    </r>
    <r>
      <rPr>
        <b/>
        <sz val="10"/>
        <color theme="1" tint="0.499984740745262"/>
        <rFont val="Century Gothic"/>
        <family val="2"/>
      </rPr>
      <t xml:space="preserve">défaut, des valeurs moyennes nationales officielles sont pré-renseignées. </t>
    </r>
  </si>
</sst>
</file>

<file path=xl/styles.xml><?xml version="1.0" encoding="utf-8"?>
<styleSheet xmlns="http://schemas.openxmlformats.org/spreadsheetml/2006/main">
  <numFmts count="6">
    <numFmt numFmtId="44" formatCode="_-* #,##0.00\ &quot;€&quot;_-;\-* #,##0.00\ &quot;€&quot;_-;_-* &quot;-&quot;??\ &quot;€&quot;_-;_-@_-"/>
    <numFmt numFmtId="43" formatCode="_-* #,##0.00\ _€_-;\-* #,##0.00\ _€_-;_-* &quot;-&quot;??\ _€_-;_-@_-"/>
    <numFmt numFmtId="164" formatCode="0.00&quot; €/L&quot;"/>
    <numFmt numFmtId="165" formatCode="0.00&quot; €/kg&quot;"/>
    <numFmt numFmtId="166" formatCode="_-* #,##0\ &quot;€&quot;_-;\-* #,##0\ &quot;€&quot;_-;_-* &quot;-&quot;??\ &quot;€&quot;_-;_-@_-"/>
    <numFmt numFmtId="167" formatCode="#,##0\ &quot;€&quot;"/>
  </numFmts>
  <fonts count="27">
    <font>
      <sz val="10"/>
      <name val="Arial"/>
      <family val="2"/>
    </font>
    <font>
      <sz val="10"/>
      <name val="Arial"/>
      <family val="2"/>
    </font>
    <font>
      <b/>
      <sz val="12"/>
      <name val="Century Gothic"/>
      <family val="2"/>
    </font>
    <font>
      <sz val="10"/>
      <name val="Century Gothic"/>
      <family val="2"/>
    </font>
    <font>
      <b/>
      <sz val="10"/>
      <name val="Century Gothic"/>
      <family val="2"/>
    </font>
    <font>
      <sz val="10"/>
      <color theme="0"/>
      <name val="Century Gothic"/>
      <family val="2"/>
    </font>
    <font>
      <b/>
      <sz val="10"/>
      <color theme="0"/>
      <name val="Century Gothic"/>
      <family val="2"/>
    </font>
    <font>
      <sz val="10"/>
      <color theme="1" tint="0.499984740745262"/>
      <name val="Century Gothic"/>
      <family val="2"/>
    </font>
    <font>
      <b/>
      <sz val="10"/>
      <color theme="1" tint="0.499984740745262"/>
      <name val="Century Gothic"/>
      <family val="2"/>
    </font>
    <font>
      <sz val="8"/>
      <color theme="1" tint="0.499984740745262"/>
      <name val="Century Gothic"/>
      <family val="2"/>
    </font>
    <font>
      <b/>
      <sz val="10"/>
      <color rgb="FF92278F"/>
      <name val="Century Gothic"/>
      <family val="2"/>
    </font>
    <font>
      <sz val="12"/>
      <name val="Century Gothic"/>
      <family val="2"/>
    </font>
    <font>
      <b/>
      <sz val="12"/>
      <color theme="0"/>
      <name val="Century Gothic"/>
      <family val="2"/>
    </font>
    <font>
      <sz val="12"/>
      <color theme="0"/>
      <name val="Century Gothic"/>
      <family val="2"/>
    </font>
    <font>
      <b/>
      <sz val="12"/>
      <color rgb="FF92278F"/>
      <name val="Century Gothic"/>
      <family val="2"/>
    </font>
    <font>
      <b/>
      <sz val="14"/>
      <color rgb="FFFF7400"/>
      <name val="Century Gothic"/>
      <family val="2"/>
    </font>
    <font>
      <b/>
      <sz val="11"/>
      <color rgb="FF92278F"/>
      <name val="Century Gothic"/>
      <family val="2"/>
    </font>
    <font>
      <b/>
      <sz val="28"/>
      <color rgb="FF92278F"/>
      <name val="Century Gothic"/>
      <family val="2"/>
    </font>
    <font>
      <b/>
      <sz val="10"/>
      <color rgb="FFFF7400"/>
      <name val="Century Gothic"/>
      <family val="2"/>
    </font>
    <font>
      <sz val="10"/>
      <color theme="1"/>
      <name val="Century Gothic"/>
      <family val="2"/>
    </font>
    <font>
      <sz val="10"/>
      <color rgb="FF92278F"/>
      <name val="Century Gothic"/>
      <family val="2"/>
    </font>
    <font>
      <b/>
      <sz val="11"/>
      <color theme="1" tint="0.499984740745262"/>
      <name val="Century Gothic"/>
      <family val="2"/>
    </font>
    <font>
      <sz val="10"/>
      <color rgb="FF818180"/>
      <name val="Century Gothic"/>
      <family val="2"/>
    </font>
    <font>
      <sz val="8"/>
      <color rgb="FF818180"/>
      <name val="Century Gothic"/>
      <family val="2"/>
    </font>
    <font>
      <b/>
      <sz val="10"/>
      <color rgb="FF818180"/>
      <name val="Century Gothic"/>
      <family val="2"/>
    </font>
    <font>
      <b/>
      <sz val="10"/>
      <color theme="1" tint="0.499984740745262"/>
      <name val="Calibri"/>
      <family val="2"/>
    </font>
    <font>
      <b/>
      <sz val="13"/>
      <color theme="1" tint="0.499984740745262"/>
      <name val="Century Gothic"/>
      <family val="2"/>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01A984"/>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rgb="FFFF7400"/>
      </left>
      <right/>
      <top/>
      <bottom style="thin">
        <color indexed="64"/>
      </bottom>
      <diagonal/>
    </border>
    <border>
      <left style="thin">
        <color rgb="FFFF7400"/>
      </left>
      <right/>
      <top style="thin">
        <color theme="0"/>
      </top>
      <bottom style="thin">
        <color indexed="64"/>
      </bottom>
      <diagonal/>
    </border>
    <border>
      <left/>
      <right/>
      <top style="thin">
        <color indexed="64"/>
      </top>
      <bottom style="thin">
        <color theme="0"/>
      </bottom>
      <diagonal/>
    </border>
    <border>
      <left style="medium">
        <color rgb="FF92278F"/>
      </left>
      <right/>
      <top style="medium">
        <color rgb="FF92278F"/>
      </top>
      <bottom style="medium">
        <color rgb="FF92278F"/>
      </bottom>
      <diagonal/>
    </border>
    <border>
      <left/>
      <right style="medium">
        <color rgb="FF92278F"/>
      </right>
      <top style="medium">
        <color rgb="FF92278F"/>
      </top>
      <bottom style="medium">
        <color rgb="FF92278F"/>
      </bottom>
      <diagonal/>
    </border>
    <border>
      <left style="thin">
        <color theme="0"/>
      </left>
      <right/>
      <top/>
      <bottom/>
      <diagonal/>
    </border>
    <border>
      <left style="thin">
        <color indexed="64"/>
      </left>
      <right/>
      <top/>
      <bottom style="thin">
        <color indexed="64"/>
      </bottom>
      <diagonal/>
    </border>
  </borders>
  <cellStyleXfs count="4">
    <xf numFmtId="0" fontId="0" fillId="0" borderId="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97">
    <xf numFmtId="0" fontId="0" fillId="0" borderId="0" xfId="0"/>
    <xf numFmtId="0" fontId="3" fillId="2" borderId="0" xfId="0" applyFont="1" applyFill="1"/>
    <xf numFmtId="0" fontId="4" fillId="2" borderId="0" xfId="0" applyFont="1" applyFill="1"/>
    <xf numFmtId="0" fontId="3" fillId="2" borderId="1" xfId="0" applyFont="1" applyFill="1" applyBorder="1"/>
    <xf numFmtId="0" fontId="4" fillId="2" borderId="1" xfId="0" applyFont="1" applyFill="1" applyBorder="1" applyAlignment="1">
      <alignment horizontal="center"/>
    </xf>
    <xf numFmtId="44" fontId="3" fillId="2" borderId="1" xfId="1" applyFont="1" applyFill="1" applyBorder="1"/>
    <xf numFmtId="0" fontId="4" fillId="2" borderId="1" xfId="0" applyFont="1" applyFill="1" applyBorder="1"/>
    <xf numFmtId="44" fontId="4" fillId="2" borderId="1" xfId="1" applyFont="1" applyFill="1" applyBorder="1"/>
    <xf numFmtId="0" fontId="4" fillId="2" borderId="0" xfId="0" applyFont="1" applyFill="1" applyBorder="1"/>
    <xf numFmtId="44" fontId="4" fillId="2" borderId="0" xfId="1" applyFont="1" applyFill="1" applyBorder="1"/>
    <xf numFmtId="0" fontId="3" fillId="2" borderId="0" xfId="0" applyFont="1" applyFill="1" applyAlignment="1">
      <alignment horizontal="left" vertical="center" wrapText="1"/>
    </xf>
    <xf numFmtId="0" fontId="3" fillId="2" borderId="0" xfId="0" applyFont="1" applyFill="1" applyBorder="1"/>
    <xf numFmtId="0" fontId="5" fillId="2" borderId="0" xfId="0" applyFont="1" applyFill="1" applyBorder="1"/>
    <xf numFmtId="0" fontId="6" fillId="2" borderId="0" xfId="0" applyFont="1" applyFill="1" applyBorder="1"/>
    <xf numFmtId="44" fontId="6" fillId="2" borderId="0" xfId="1" applyFont="1" applyFill="1" applyBorder="1"/>
    <xf numFmtId="0" fontId="6" fillId="2" borderId="0" xfId="0" applyFont="1" applyFill="1" applyBorder="1" applyAlignment="1">
      <alignment horizontal="center" vertical="center"/>
    </xf>
    <xf numFmtId="166" fontId="5" fillId="2" borderId="0" xfId="1" applyNumberFormat="1" applyFont="1" applyFill="1" applyBorder="1" applyAlignment="1"/>
    <xf numFmtId="44" fontId="5" fillId="2" borderId="0" xfId="0" applyNumberFormat="1" applyFont="1" applyFill="1" applyBorder="1"/>
    <xf numFmtId="0" fontId="3" fillId="2" borderId="0" xfId="0" applyFont="1" applyFill="1" applyAlignment="1">
      <alignment horizontal="center"/>
    </xf>
    <xf numFmtId="44" fontId="6" fillId="3" borderId="1" xfId="1" applyFont="1" applyFill="1" applyBorder="1"/>
    <xf numFmtId="44" fontId="6" fillId="3" borderId="1" xfId="0" applyNumberFormat="1" applyFont="1" applyFill="1" applyBorder="1"/>
    <xf numFmtId="0" fontId="6" fillId="3" borderId="1" xfId="1" applyNumberFormat="1" applyFont="1" applyFill="1" applyBorder="1"/>
    <xf numFmtId="165" fontId="6" fillId="3" borderId="1" xfId="0" applyNumberFormat="1" applyFont="1" applyFill="1" applyBorder="1"/>
    <xf numFmtId="164" fontId="6" fillId="3" borderId="1" xfId="0" applyNumberFormat="1" applyFont="1" applyFill="1" applyBorder="1"/>
    <xf numFmtId="0" fontId="4" fillId="4" borderId="0" xfId="0" applyFont="1" applyFill="1"/>
    <xf numFmtId="0" fontId="8" fillId="2" borderId="0" xfId="0" applyFont="1" applyFill="1"/>
    <xf numFmtId="3" fontId="9" fillId="0" borderId="1" xfId="0" applyNumberFormat="1" applyFont="1" applyFill="1" applyBorder="1" applyAlignment="1">
      <alignment horizontal="left" wrapText="1"/>
    </xf>
    <xf numFmtId="164" fontId="9" fillId="0" borderId="1" xfId="0" applyNumberFormat="1" applyFont="1" applyFill="1" applyBorder="1" applyAlignment="1">
      <alignment horizontal="left" wrapText="1"/>
    </xf>
    <xf numFmtId="165" fontId="9" fillId="0" borderId="1" xfId="0" applyNumberFormat="1" applyFont="1" applyFill="1" applyBorder="1" applyAlignment="1">
      <alignment horizontal="left" wrapText="1"/>
    </xf>
    <xf numFmtId="0" fontId="7" fillId="2" borderId="0" xfId="0" applyFont="1" applyFill="1" applyAlignment="1">
      <alignment horizontal="left" wrapText="1"/>
    </xf>
    <xf numFmtId="0" fontId="10" fillId="2" borderId="0" xfId="0" applyFont="1" applyFill="1"/>
    <xf numFmtId="0" fontId="3" fillId="4" borderId="0" xfId="0" applyFont="1" applyFill="1"/>
    <xf numFmtId="0" fontId="5" fillId="4" borderId="0" xfId="0" applyFont="1" applyFill="1" applyBorder="1"/>
    <xf numFmtId="0" fontId="6" fillId="4" borderId="0" xfId="0" applyFont="1" applyFill="1" applyBorder="1"/>
    <xf numFmtId="0" fontId="11" fillId="4" borderId="0" xfId="0" applyFont="1" applyFill="1"/>
    <xf numFmtId="0" fontId="13" fillId="4" borderId="0" xfId="0" applyFont="1" applyFill="1" applyBorder="1"/>
    <xf numFmtId="0" fontId="13" fillId="2" borderId="0" xfId="0" applyFont="1" applyFill="1" applyBorder="1"/>
    <xf numFmtId="0" fontId="11" fillId="2" borderId="0" xfId="0" applyFont="1" applyFill="1"/>
    <xf numFmtId="0" fontId="12" fillId="4" borderId="0" xfId="0" applyFont="1" applyFill="1"/>
    <xf numFmtId="0" fontId="2" fillId="4" borderId="0" xfId="0" applyFont="1" applyFill="1" applyBorder="1"/>
    <xf numFmtId="44" fontId="2" fillId="4" borderId="0" xfId="1" applyFont="1" applyFill="1" applyBorder="1"/>
    <xf numFmtId="0" fontId="2" fillId="4" borderId="0" xfId="0" applyFont="1" applyFill="1" applyAlignment="1">
      <alignment vertical="center"/>
    </xf>
    <xf numFmtId="0" fontId="12" fillId="4" borderId="0" xfId="0" applyFont="1" applyFill="1" applyAlignment="1">
      <alignment vertical="center"/>
    </xf>
    <xf numFmtId="0" fontId="2" fillId="2" borderId="0" xfId="0" applyFont="1" applyFill="1" applyAlignment="1">
      <alignment vertical="center"/>
    </xf>
    <xf numFmtId="0" fontId="5" fillId="2" borderId="0" xfId="0" applyFont="1" applyFill="1"/>
    <xf numFmtId="0" fontId="13" fillId="2" borderId="0" xfId="0" applyFont="1" applyFill="1"/>
    <xf numFmtId="0" fontId="6" fillId="2" borderId="0" xfId="0" applyFont="1" applyFill="1"/>
    <xf numFmtId="0" fontId="12" fillId="2" borderId="0" xfId="0" applyFont="1" applyFill="1" applyAlignment="1">
      <alignment vertical="center"/>
    </xf>
    <xf numFmtId="0" fontId="14" fillId="4" borderId="0" xfId="0" applyFont="1" applyFill="1"/>
    <xf numFmtId="0" fontId="14" fillId="2" borderId="0" xfId="0" applyFont="1" applyFill="1"/>
    <xf numFmtId="0" fontId="4" fillId="2" borderId="0" xfId="0" applyFont="1" applyFill="1" applyAlignment="1">
      <alignment horizontal="center"/>
    </xf>
    <xf numFmtId="0" fontId="16" fillId="2" borderId="0" xfId="0" applyFont="1" applyFill="1"/>
    <xf numFmtId="0" fontId="18" fillId="2" borderId="2" xfId="0" applyFont="1" applyFill="1" applyBorder="1" applyAlignment="1">
      <alignment horizontal="center"/>
    </xf>
    <xf numFmtId="0" fontId="18" fillId="2" borderId="3" xfId="0" applyFont="1" applyFill="1" applyBorder="1" applyAlignment="1">
      <alignment horizontal="center"/>
    </xf>
    <xf numFmtId="0" fontId="3" fillId="2" borderId="4" xfId="0" applyFont="1" applyFill="1" applyBorder="1"/>
    <xf numFmtId="0" fontId="9" fillId="0" borderId="1" xfId="0" applyFont="1" applyFill="1" applyBorder="1" applyAlignment="1">
      <alignment wrapText="1"/>
    </xf>
    <xf numFmtId="0" fontId="8" fillId="0" borderId="1" xfId="0" applyFont="1" applyFill="1" applyBorder="1" applyAlignment="1">
      <alignment horizontal="left" wrapText="1"/>
    </xf>
    <xf numFmtId="0" fontId="7" fillId="2" borderId="0" xfId="0" applyFont="1" applyFill="1" applyAlignment="1">
      <alignment horizontal="left" vertical="top" wrapText="1"/>
    </xf>
    <xf numFmtId="0" fontId="9" fillId="0" borderId="1" xfId="0" applyFont="1" applyFill="1" applyBorder="1" applyAlignment="1">
      <alignment horizontal="left" wrapText="1"/>
    </xf>
    <xf numFmtId="0" fontId="19" fillId="2" borderId="0" xfId="0" applyFont="1" applyFill="1" applyBorder="1"/>
    <xf numFmtId="0" fontId="3" fillId="0" borderId="0" xfId="0" applyFont="1" applyFill="1" applyBorder="1"/>
    <xf numFmtId="0" fontId="3" fillId="2" borderId="1" xfId="0" applyFont="1" applyFill="1" applyBorder="1" applyAlignment="1">
      <alignment horizontal="center"/>
    </xf>
    <xf numFmtId="0" fontId="6" fillId="3" borderId="1" xfId="0" applyNumberFormat="1" applyFont="1" applyFill="1" applyBorder="1" applyAlignment="1">
      <alignment horizontal="center"/>
    </xf>
    <xf numFmtId="0" fontId="6" fillId="0" borderId="7" xfId="0" applyNumberFormat="1" applyFont="1" applyFill="1" applyBorder="1"/>
    <xf numFmtId="0" fontId="18" fillId="2" borderId="5" xfId="0" applyFont="1" applyFill="1" applyBorder="1" applyAlignment="1">
      <alignment horizontal="center" vertical="center"/>
    </xf>
    <xf numFmtId="167" fontId="17" fillId="2" borderId="6" xfId="0" applyNumberFormat="1" applyFont="1" applyFill="1" applyBorder="1" applyAlignment="1">
      <alignment horizontal="center" vertical="center"/>
    </xf>
    <xf numFmtId="0" fontId="21" fillId="2" borderId="0" xfId="0" applyFont="1" applyFill="1"/>
    <xf numFmtId="0" fontId="8" fillId="0" borderId="1" xfId="0" applyFont="1" applyFill="1" applyBorder="1" applyAlignment="1">
      <alignment wrapText="1"/>
    </xf>
    <xf numFmtId="0" fontId="9" fillId="0" borderId="1" xfId="0" applyFont="1" applyFill="1" applyBorder="1" applyAlignment="1"/>
    <xf numFmtId="0" fontId="11" fillId="4" borderId="0" xfId="0" applyFont="1" applyFill="1" applyAlignment="1">
      <alignment horizontal="center"/>
    </xf>
    <xf numFmtId="0" fontId="2" fillId="4" borderId="0" xfId="0" applyFont="1" applyFill="1" applyAlignment="1">
      <alignment horizontal="center" vertical="center"/>
    </xf>
    <xf numFmtId="0" fontId="8" fillId="2" borderId="0" xfId="0" applyFont="1" applyFill="1" applyBorder="1" applyAlignment="1">
      <alignment horizontal="center" wrapText="1"/>
    </xf>
    <xf numFmtId="0" fontId="9" fillId="2" borderId="0" xfId="0" applyFont="1" applyFill="1" applyBorder="1" applyAlignment="1">
      <alignment horizontal="center" wrapText="1"/>
    </xf>
    <xf numFmtId="0" fontId="9" fillId="2" borderId="0" xfId="0" applyFont="1" applyFill="1" applyBorder="1" applyAlignment="1">
      <alignment horizontal="center"/>
    </xf>
    <xf numFmtId="0" fontId="22" fillId="2" borderId="8" xfId="0" applyFont="1" applyFill="1" applyBorder="1" applyAlignment="1">
      <alignment horizontal="center"/>
    </xf>
    <xf numFmtId="44" fontId="23" fillId="2" borderId="0" xfId="0" applyNumberFormat="1" applyFont="1" applyFill="1" applyAlignment="1">
      <alignment horizontal="center"/>
    </xf>
    <xf numFmtId="0" fontId="22" fillId="2" borderId="0" xfId="0" applyFont="1" applyFill="1" applyAlignment="1">
      <alignment horizontal="center"/>
    </xf>
    <xf numFmtId="0" fontId="24" fillId="2" borderId="0" xfId="0" applyFont="1" applyFill="1" applyAlignment="1">
      <alignment horizontal="center"/>
    </xf>
    <xf numFmtId="2" fontId="22" fillId="2" borderId="0" xfId="0" applyNumberFormat="1" applyFont="1" applyFill="1" applyAlignment="1">
      <alignment horizontal="center"/>
    </xf>
    <xf numFmtId="44" fontId="22" fillId="2" borderId="0" xfId="0" applyNumberFormat="1" applyFont="1" applyFill="1" applyAlignment="1">
      <alignment horizontal="center"/>
    </xf>
    <xf numFmtId="0" fontId="15" fillId="2" borderId="0" xfId="0" applyFont="1" applyFill="1" applyAlignment="1">
      <alignment horizontal="center"/>
    </xf>
    <xf numFmtId="0" fontId="3" fillId="2" borderId="0" xfId="0" applyFont="1" applyFill="1" applyBorder="1" applyAlignment="1">
      <alignment horizontal="center" wrapText="1"/>
    </xf>
    <xf numFmtId="0" fontId="17" fillId="2" borderId="0" xfId="0" applyFont="1" applyFill="1" applyBorder="1" applyAlignment="1">
      <alignment horizontal="center"/>
    </xf>
    <xf numFmtId="0" fontId="3" fillId="2" borderId="0" xfId="0" applyFont="1" applyFill="1" applyBorder="1" applyAlignment="1">
      <alignment horizontal="center"/>
    </xf>
    <xf numFmtId="0" fontId="7" fillId="2" borderId="0" xfId="0" applyFont="1" applyFill="1" applyAlignment="1">
      <alignment horizontal="left" wrapText="1"/>
    </xf>
    <xf numFmtId="3" fontId="17" fillId="2" borderId="0" xfId="3" applyNumberFormat="1" applyFont="1" applyFill="1" applyAlignment="1">
      <alignment horizontal="center" vertical="center"/>
    </xf>
    <xf numFmtId="0" fontId="6" fillId="3" borderId="1" xfId="0" applyFont="1" applyFill="1" applyBorder="1" applyAlignment="1">
      <alignment horizontal="center"/>
    </xf>
    <xf numFmtId="3" fontId="6" fillId="3" borderId="1" xfId="0" applyNumberFormat="1" applyFont="1" applyFill="1" applyBorder="1" applyAlignment="1">
      <alignment horizontal="center"/>
    </xf>
    <xf numFmtId="0" fontId="7" fillId="2" borderId="0" xfId="0" applyFont="1" applyFill="1" applyAlignment="1">
      <alignment horizontal="left" vertical="center" wrapText="1"/>
    </xf>
    <xf numFmtId="0" fontId="3" fillId="2" borderId="0" xfId="0" applyFont="1" applyFill="1" applyAlignment="1">
      <alignment horizontal="left" wrapText="1"/>
    </xf>
    <xf numFmtId="0" fontId="8" fillId="2" borderId="0" xfId="0" applyFont="1" applyFill="1" applyAlignment="1">
      <alignment horizontal="left" vertical="center" wrapText="1"/>
    </xf>
    <xf numFmtId="0" fontId="12" fillId="4" borderId="0" xfId="0" applyFont="1" applyFill="1" applyAlignment="1">
      <alignment horizontal="left" vertical="center" wrapText="1"/>
    </xf>
    <xf numFmtId="0" fontId="9" fillId="0" borderId="1" xfId="0" applyFont="1" applyFill="1" applyBorder="1" applyAlignment="1">
      <alignment wrapText="1"/>
    </xf>
    <xf numFmtId="0" fontId="8" fillId="0" borderId="1" xfId="0" applyFont="1" applyFill="1" applyBorder="1" applyAlignment="1">
      <alignment horizontal="left" wrapText="1"/>
    </xf>
    <xf numFmtId="0" fontId="7" fillId="2" borderId="0" xfId="0" applyFont="1" applyFill="1" applyAlignment="1">
      <alignment horizontal="left" vertical="top" wrapText="1"/>
    </xf>
    <xf numFmtId="0" fontId="18" fillId="2" borderId="0" xfId="0" applyFont="1" applyFill="1" applyAlignment="1">
      <alignment horizontal="center"/>
    </xf>
    <xf numFmtId="0" fontId="20" fillId="2" borderId="0" xfId="0" applyFont="1" applyFill="1" applyAlignment="1">
      <alignment horizontal="left" vertical="top" wrapText="1"/>
    </xf>
  </cellXfs>
  <cellStyles count="4">
    <cellStyle name="Euro" xfId="2"/>
    <cellStyle name="Milliers" xfId="3" builtinId="3"/>
    <cellStyle name="Monétaire" xfId="1" builtinId="4"/>
    <cellStyle name="Normal" xfId="0" builtinId="0"/>
  </cellStyles>
  <dxfs count="0"/>
  <tableStyles count="0" defaultTableStyle="TableStyleMedium2" defaultPivotStyle="PivotStyleLight16"/>
  <colors>
    <mruColors>
      <color rgb="FF818180"/>
      <color rgb="FF92278F"/>
      <color rgb="FF01A984"/>
      <color rgb="FFFF7400"/>
      <color rgb="FF8074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fr-FR"/>
  <c:style val="13"/>
  <c:chart>
    <c:title>
      <c:tx>
        <c:rich>
          <a:bodyPr/>
          <a:lstStyle/>
          <a:p>
            <a:pPr>
              <a:defRPr sz="1200"/>
            </a:pPr>
            <a:r>
              <a:rPr lang="fr-FR" sz="1200"/>
              <a:t>Cumul</a:t>
            </a:r>
            <a:r>
              <a:rPr lang="fr-FR" sz="1200" baseline="0"/>
              <a:t> des é</a:t>
            </a:r>
            <a:r>
              <a:rPr lang="fr-FR" sz="1200"/>
              <a:t>carts de coûts </a:t>
            </a:r>
          </a:p>
          <a:p>
            <a:pPr>
              <a:defRPr sz="1200"/>
            </a:pPr>
            <a:r>
              <a:rPr lang="fr-FR" sz="1200"/>
              <a:t>Diesel / GNV</a:t>
            </a:r>
          </a:p>
        </c:rich>
      </c:tx>
      <c:overlay val="1"/>
    </c:title>
    <c:plotArea>
      <c:layout/>
      <c:barChart>
        <c:barDir val="col"/>
        <c:grouping val="clustered"/>
        <c:ser>
          <c:idx val="0"/>
          <c:order val="0"/>
          <c:tx>
            <c:strRef>
              <c:f>'Comparateur GNV Diesel'!$L$13</c:f>
              <c:strCache>
                <c:ptCount val="1"/>
                <c:pt idx="0">
                  <c:v>Différentiel Coût cumulé annuels Diesel / GNV</c:v>
                </c:pt>
              </c:strCache>
            </c:strRef>
          </c:tx>
          <c:spPr>
            <a:solidFill>
              <a:srgbClr val="01A984"/>
            </a:solidFill>
          </c:spPr>
          <c:dLbls>
            <c:dLbl>
              <c:idx val="0"/>
              <c:delete val="1"/>
            </c:dLbl>
            <c:dLbl>
              <c:idx val="1"/>
              <c:delete val="1"/>
            </c:dLbl>
            <c:dLbl>
              <c:idx val="2"/>
              <c:delete val="1"/>
            </c:dLbl>
            <c:dLbl>
              <c:idx val="3"/>
              <c:delete val="1"/>
            </c:dLbl>
            <c:dLbl>
              <c:idx val="4"/>
              <c:delete val="1"/>
            </c:dLbl>
            <c:dLbl>
              <c:idx val="5"/>
              <c:delete val="1"/>
            </c:dLbl>
            <c:dLbl>
              <c:idx val="6"/>
              <c:delete val="1"/>
            </c:dLbl>
            <c:dLblPos val="outEnd"/>
            <c:showVal val="1"/>
          </c:dLbls>
          <c:cat>
            <c:strRef>
              <c:f>'Comparateur GNV Diesel'!$K$14:$K$21</c:f>
              <c:strCache>
                <c:ptCount val="8"/>
                <c:pt idx="0">
                  <c:v>Année N</c:v>
                </c:pt>
                <c:pt idx="1">
                  <c:v>Année N+1</c:v>
                </c:pt>
                <c:pt idx="2">
                  <c:v>Année N+2</c:v>
                </c:pt>
                <c:pt idx="3">
                  <c:v>Année N+3</c:v>
                </c:pt>
                <c:pt idx="4">
                  <c:v>Année N+4</c:v>
                </c:pt>
                <c:pt idx="5">
                  <c:v>Année N+5</c:v>
                </c:pt>
                <c:pt idx="6">
                  <c:v>Année N+6</c:v>
                </c:pt>
                <c:pt idx="7">
                  <c:v>Année N+7</c:v>
                </c:pt>
              </c:strCache>
            </c:strRef>
          </c:cat>
          <c:val>
            <c:numRef>
              <c:f>'Comparateur GNV Diesel'!$L$14:$L$21</c:f>
              <c:numCache>
                <c:formatCode>_-* #,##0\ "€"_-;\-* #,##0\ "€"_-;_-* "-"??\ "€"_-;_-@_-</c:formatCode>
                <c:ptCount val="8"/>
                <c:pt idx="0">
                  <c:v>-15675.616800000011</c:v>
                </c:pt>
                <c:pt idx="1">
                  <c:v>-6991.8336000000127</c:v>
                </c:pt>
                <c:pt idx="2">
                  <c:v>1691.9495999999854</c:v>
                </c:pt>
                <c:pt idx="3">
                  <c:v>10375.732799999983</c:v>
                </c:pt>
                <c:pt idx="4">
                  <c:v>19059.515999999981</c:v>
                </c:pt>
                <c:pt idx="5">
                  <c:v>27743.299199999979</c:v>
                </c:pt>
                <c:pt idx="6">
                  <c:v>36427.082399999977</c:v>
                </c:pt>
                <c:pt idx="7">
                  <c:v>45110.865599999976</c:v>
                </c:pt>
              </c:numCache>
            </c:numRef>
          </c:val>
        </c:ser>
        <c:dLbls>
          <c:showVal val="1"/>
        </c:dLbls>
        <c:gapWidth val="0"/>
        <c:axId val="161346688"/>
        <c:axId val="161348224"/>
      </c:barChart>
      <c:catAx>
        <c:axId val="161346688"/>
        <c:scaling>
          <c:orientation val="minMax"/>
        </c:scaling>
        <c:axPos val="b"/>
        <c:majorTickMark val="none"/>
        <c:tickLblPos val="nextTo"/>
        <c:crossAx val="161348224"/>
        <c:crosses val="autoZero"/>
        <c:auto val="1"/>
        <c:lblAlgn val="ctr"/>
        <c:lblOffset val="100"/>
      </c:catAx>
      <c:valAx>
        <c:axId val="161348224"/>
        <c:scaling>
          <c:orientation val="minMax"/>
        </c:scaling>
        <c:axPos val="l"/>
        <c:numFmt formatCode="_-* #,##0\ &quot;€&quot;_-;\-* #,##0\ &quot;€&quot;_-;_-* &quot;-&quot;??\ &quot;€&quot;_-;_-@_-" sourceLinked="1"/>
        <c:tickLblPos val="nextTo"/>
        <c:crossAx val="161346688"/>
        <c:crosses val="autoZero"/>
        <c:crossBetween val="between"/>
      </c:valAx>
    </c:plotArea>
    <c:plotVisOnly val="1"/>
    <c:dispBlanksAs val="gap"/>
  </c:chart>
  <c:spPr>
    <a:noFill/>
    <a:ln>
      <a:noFill/>
    </a:ln>
  </c:spPr>
  <c:printSettings>
    <c:headerFooter/>
    <c:pageMargins b="0.75000000000000011" l="0.70000000000000007" r="0.70000000000000007" t="0.75000000000000011"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285483</xdr:colOff>
      <xdr:row>32</xdr:row>
      <xdr:rowOff>110135</xdr:rowOff>
    </xdr:from>
    <xdr:to>
      <xdr:col>5</xdr:col>
      <xdr:colOff>94983</xdr:colOff>
      <xdr:row>42</xdr:row>
      <xdr:rowOff>18379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8658</xdr:colOff>
      <xdr:row>49</xdr:row>
      <xdr:rowOff>51952</xdr:rowOff>
    </xdr:from>
    <xdr:to>
      <xdr:col>5</xdr:col>
      <xdr:colOff>204107</xdr:colOff>
      <xdr:row>57</xdr:row>
      <xdr:rowOff>127220</xdr:rowOff>
    </xdr:to>
    <xdr:sp macro="" textlink="">
      <xdr:nvSpPr>
        <xdr:cNvPr id="5" name="Demi-cadre 4"/>
        <xdr:cNvSpPr/>
      </xdr:nvSpPr>
      <xdr:spPr>
        <a:xfrm rot="10800000">
          <a:off x="192354" y="11203006"/>
          <a:ext cx="8250878" cy="2415696"/>
        </a:xfrm>
        <a:prstGeom prst="halfFrame">
          <a:avLst>
            <a:gd name="adj1" fmla="val 5060"/>
            <a:gd name="adj2" fmla="val 4965"/>
          </a:avLst>
        </a:prstGeom>
        <a:solidFill>
          <a:srgbClr val="92278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0</xdr:col>
      <xdr:colOff>183696</xdr:colOff>
      <xdr:row>32</xdr:row>
      <xdr:rowOff>115462</xdr:rowOff>
    </xdr:from>
    <xdr:to>
      <xdr:col>5</xdr:col>
      <xdr:colOff>195449</xdr:colOff>
      <xdr:row>42</xdr:row>
      <xdr:rowOff>163515</xdr:rowOff>
    </xdr:to>
    <xdr:sp macro="" textlink="">
      <xdr:nvSpPr>
        <xdr:cNvPr id="6" name="Demi-cadre 5"/>
        <xdr:cNvSpPr/>
      </xdr:nvSpPr>
      <xdr:spPr>
        <a:xfrm rot="10800000">
          <a:off x="183696" y="7075516"/>
          <a:ext cx="8250878" cy="2442910"/>
        </a:xfrm>
        <a:prstGeom prst="halfFrame">
          <a:avLst>
            <a:gd name="adj1" fmla="val 5060"/>
            <a:gd name="adj2" fmla="val 4965"/>
          </a:avLst>
        </a:prstGeom>
        <a:solidFill>
          <a:srgbClr val="92278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2:P75"/>
  <sheetViews>
    <sheetView tabSelected="1" zoomScale="130" zoomScaleNormal="130" workbookViewId="0">
      <selection activeCell="B1" sqref="B1"/>
    </sheetView>
  </sheetViews>
  <sheetFormatPr baseColWidth="10" defaultRowHeight="13.5"/>
  <cols>
    <col min="1" max="1" width="2.7109375" style="31" customWidth="1"/>
    <col min="2" max="2" width="17.5703125" style="1" customWidth="1"/>
    <col min="3" max="3" width="34.7109375" style="1" bestFit="1" customWidth="1"/>
    <col min="4" max="5" width="34.28515625" style="1" customWidth="1"/>
    <col min="6" max="6" width="11" style="18" customWidth="1"/>
    <col min="7" max="7" width="2.7109375" style="31" customWidth="1"/>
    <col min="8" max="9" width="11.42578125" style="31"/>
    <col min="10" max="16" width="11.42578125" style="44"/>
    <col min="17" max="16384" width="11.42578125" style="1"/>
  </cols>
  <sheetData>
    <row r="2" spans="1:16" s="49" customFormat="1" ht="18">
      <c r="A2" s="48"/>
      <c r="B2" s="80" t="s">
        <v>0</v>
      </c>
      <c r="C2" s="80"/>
      <c r="D2" s="80"/>
      <c r="E2" s="80"/>
      <c r="F2" s="80"/>
      <c r="G2" s="48"/>
      <c r="H2" s="48"/>
      <c r="I2" s="48"/>
    </row>
    <row r="4" spans="1:16" ht="99" customHeight="1">
      <c r="B4" s="88" t="s">
        <v>50</v>
      </c>
      <c r="C4" s="88"/>
      <c r="D4" s="88"/>
      <c r="E4" s="88"/>
    </row>
    <row r="5" spans="1:16">
      <c r="B5" s="29"/>
      <c r="C5" s="29"/>
      <c r="D5" s="29"/>
      <c r="E5" s="29"/>
    </row>
    <row r="6" spans="1:16" ht="31.5" customHeight="1">
      <c r="B6" s="90" t="s">
        <v>60</v>
      </c>
      <c r="C6" s="88"/>
      <c r="D6" s="88"/>
      <c r="E6" s="88"/>
    </row>
    <row r="7" spans="1:16">
      <c r="B7" s="10"/>
      <c r="C7" s="10"/>
      <c r="D7" s="10"/>
      <c r="E7" s="10"/>
    </row>
    <row r="8" spans="1:16" s="37" customFormat="1" ht="18" customHeight="1">
      <c r="A8" s="34"/>
      <c r="B8" s="91" t="s">
        <v>45</v>
      </c>
      <c r="C8" s="91"/>
      <c r="D8" s="91"/>
      <c r="E8" s="91"/>
      <c r="F8" s="69"/>
      <c r="G8" s="34"/>
      <c r="H8" s="35"/>
      <c r="I8" s="35"/>
      <c r="J8" s="36"/>
      <c r="K8" s="36"/>
      <c r="L8" s="36"/>
      <c r="M8" s="36"/>
      <c r="N8" s="36"/>
      <c r="O8" s="36"/>
      <c r="P8" s="36"/>
    </row>
    <row r="9" spans="1:16">
      <c r="B9" s="89"/>
      <c r="C9" s="89"/>
      <c r="D9" s="89"/>
      <c r="E9" s="89"/>
      <c r="H9" s="32"/>
      <c r="I9" s="32"/>
      <c r="J9" s="12"/>
      <c r="K9" s="13"/>
      <c r="L9" s="14"/>
      <c r="M9" s="14"/>
      <c r="N9" s="12"/>
      <c r="O9" s="12"/>
      <c r="P9" s="12"/>
    </row>
    <row r="10" spans="1:16" s="2" customFormat="1">
      <c r="A10" s="24"/>
      <c r="B10" s="50"/>
      <c r="C10" s="53" t="s">
        <v>2</v>
      </c>
      <c r="F10" s="50"/>
      <c r="G10" s="24"/>
      <c r="H10" s="33"/>
      <c r="I10" s="32"/>
      <c r="J10" s="12"/>
      <c r="K10" s="13"/>
      <c r="L10" s="14"/>
      <c r="M10" s="14"/>
      <c r="N10" s="12"/>
      <c r="O10" s="12"/>
      <c r="P10" s="12"/>
    </row>
    <row r="11" spans="1:16">
      <c r="B11" s="18"/>
      <c r="C11" s="3" t="s">
        <v>3</v>
      </c>
      <c r="D11" s="86">
        <v>23</v>
      </c>
      <c r="E11" s="86"/>
      <c r="H11" s="32"/>
      <c r="I11" s="32"/>
      <c r="J11" s="12"/>
      <c r="K11" s="12"/>
      <c r="L11" s="12"/>
      <c r="M11" s="12"/>
      <c r="N11" s="12"/>
      <c r="O11" s="12"/>
      <c r="P11" s="12"/>
    </row>
    <row r="12" spans="1:16">
      <c r="B12" s="18"/>
      <c r="C12" s="3" t="s">
        <v>4</v>
      </c>
      <c r="D12" s="87">
        <v>92420</v>
      </c>
      <c r="E12" s="87"/>
      <c r="H12" s="32"/>
      <c r="I12" s="32"/>
      <c r="J12" s="12"/>
      <c r="K12" s="12"/>
      <c r="L12" s="12"/>
      <c r="M12" s="12"/>
      <c r="N12" s="12"/>
      <c r="O12" s="12"/>
      <c r="P12" s="12"/>
    </row>
    <row r="13" spans="1:16">
      <c r="B13" s="18"/>
      <c r="C13" s="3" t="s">
        <v>5</v>
      </c>
      <c r="D13" s="86">
        <v>30</v>
      </c>
      <c r="E13" s="86"/>
      <c r="H13" s="32"/>
      <c r="I13" s="33"/>
      <c r="J13" s="13" t="s">
        <v>25</v>
      </c>
      <c r="K13" s="13"/>
      <c r="L13" s="15" t="s">
        <v>16</v>
      </c>
      <c r="M13" s="15" t="s">
        <v>27</v>
      </c>
      <c r="N13" s="13"/>
      <c r="O13" s="13"/>
      <c r="P13" s="13"/>
    </row>
    <row r="14" spans="1:16">
      <c r="B14" s="18"/>
      <c r="C14" s="54"/>
      <c r="H14" s="32"/>
      <c r="I14" s="32"/>
      <c r="J14" s="12"/>
      <c r="K14" s="13" t="s">
        <v>17</v>
      </c>
      <c r="L14" s="16">
        <f>D21-E21+D28-E28</f>
        <v>-15675.616800000011</v>
      </c>
      <c r="M14" s="16">
        <f>IF($E$19&gt;=1,$E$17*40%*1/$E$19,0)</f>
        <v>8647.9120000000003</v>
      </c>
      <c r="N14" s="12"/>
      <c r="O14" s="12"/>
      <c r="P14" s="12"/>
    </row>
    <row r="15" spans="1:16" s="2" customFormat="1">
      <c r="A15" s="24"/>
      <c r="B15" s="50"/>
      <c r="C15" s="52" t="s">
        <v>6</v>
      </c>
      <c r="F15" s="50"/>
      <c r="G15" s="24"/>
      <c r="H15" s="33"/>
      <c r="I15" s="32"/>
      <c r="J15" s="12"/>
      <c r="K15" s="13" t="s">
        <v>18</v>
      </c>
      <c r="L15" s="16">
        <f>L14+D28-E28</f>
        <v>-6991.8336000000127</v>
      </c>
      <c r="M15" s="16">
        <f>IF($E$19&gt;=2,$E$17*40%*1/$E$19,0)</f>
        <v>8647.9120000000003</v>
      </c>
      <c r="N15" s="12"/>
      <c r="O15" s="17"/>
      <c r="P15" s="12"/>
    </row>
    <row r="16" spans="1:16">
      <c r="B16" s="18"/>
      <c r="C16" s="3"/>
      <c r="D16" s="4" t="s">
        <v>7</v>
      </c>
      <c r="E16" s="4" t="s">
        <v>8</v>
      </c>
      <c r="F16" s="74" t="s">
        <v>59</v>
      </c>
      <c r="H16" s="32"/>
      <c r="I16" s="32"/>
      <c r="J16" s="12"/>
      <c r="K16" s="13" t="s">
        <v>19</v>
      </c>
      <c r="L16" s="16">
        <f>L15+D28-E28</f>
        <v>1691.9495999999854</v>
      </c>
      <c r="M16" s="16">
        <f>IF($E$19&gt;=3,$E$17*40%*1/$E$19,0)</f>
        <v>8647.9120000000003</v>
      </c>
      <c r="N16" s="12"/>
      <c r="O16" s="12"/>
      <c r="P16" s="12"/>
    </row>
    <row r="17" spans="1:16" ht="14.25">
      <c r="B17" s="18"/>
      <c r="C17" s="3" t="s">
        <v>36</v>
      </c>
      <c r="D17" s="19">
        <v>83153</v>
      </c>
      <c r="E17" s="20">
        <f>D17*1.3</f>
        <v>108098.90000000001</v>
      </c>
      <c r="F17" s="75">
        <f>E17-D17</f>
        <v>24945.900000000009</v>
      </c>
      <c r="H17" s="32"/>
      <c r="I17" s="32"/>
      <c r="J17" s="12"/>
      <c r="K17" s="13" t="s">
        <v>20</v>
      </c>
      <c r="L17" s="16">
        <f>L16+D28-E28</f>
        <v>10375.732799999983</v>
      </c>
      <c r="M17" s="16">
        <f>IF($E$19&gt;=4,$E$17*40%*1/$E$19,0)</f>
        <v>8647.9120000000003</v>
      </c>
      <c r="N17" s="12"/>
      <c r="O17" s="12"/>
      <c r="P17" s="12"/>
    </row>
    <row r="18" spans="1:16" ht="14.25">
      <c r="B18" s="18"/>
      <c r="C18" s="3" t="s">
        <v>9</v>
      </c>
      <c r="D18" s="5">
        <f>D11*51+285+4+2.76</f>
        <v>1464.76</v>
      </c>
      <c r="E18" s="5">
        <f>(D11*51)/2+285+4+2.76</f>
        <v>878.26</v>
      </c>
      <c r="F18" s="75">
        <f>E18-D18</f>
        <v>-586.5</v>
      </c>
      <c r="H18" s="32"/>
      <c r="I18" s="32"/>
      <c r="J18" s="12"/>
      <c r="K18" s="13" t="s">
        <v>21</v>
      </c>
      <c r="L18" s="16">
        <f>L17+D28-E28</f>
        <v>19059.515999999981</v>
      </c>
      <c r="M18" s="16">
        <f>IF($E$19&gt;=5,$E$17*40%*1/$E$19,0)</f>
        <v>8647.9120000000003</v>
      </c>
      <c r="N18" s="12"/>
      <c r="O18" s="12"/>
      <c r="P18" s="12"/>
    </row>
    <row r="19" spans="1:16">
      <c r="B19" s="18"/>
      <c r="C19" s="3" t="s">
        <v>26</v>
      </c>
      <c r="D19" s="5"/>
      <c r="E19" s="21">
        <v>5</v>
      </c>
      <c r="F19" s="76"/>
      <c r="H19" s="32"/>
      <c r="I19" s="32"/>
      <c r="J19" s="12"/>
      <c r="K19" s="13" t="s">
        <v>22</v>
      </c>
      <c r="L19" s="16">
        <f>L18+D28-E28</f>
        <v>27743.299199999979</v>
      </c>
      <c r="M19" s="16">
        <f>IF($E$19&gt;=6,$E$17*40%*1/$E$19,0)</f>
        <v>0</v>
      </c>
      <c r="N19" s="12"/>
      <c r="O19" s="12"/>
      <c r="P19" s="12"/>
    </row>
    <row r="20" spans="1:16">
      <c r="B20" s="18"/>
      <c r="C20" s="3" t="s">
        <v>10</v>
      </c>
      <c r="D20" s="19">
        <v>0</v>
      </c>
      <c r="E20" s="19">
        <v>0</v>
      </c>
      <c r="F20" s="76"/>
      <c r="H20" s="32"/>
      <c r="I20" s="32"/>
      <c r="J20" s="12"/>
      <c r="K20" s="13" t="s">
        <v>23</v>
      </c>
      <c r="L20" s="16">
        <f>L19+D28-E28</f>
        <v>36427.082399999977</v>
      </c>
      <c r="M20" s="16">
        <f>IF($E$19&gt;=7,$E$17*40%*1/$E$19,0)</f>
        <v>0</v>
      </c>
      <c r="N20" s="12"/>
      <c r="O20" s="12"/>
      <c r="P20" s="12"/>
    </row>
    <row r="21" spans="1:16" ht="14.25">
      <c r="B21" s="18"/>
      <c r="C21" s="6" t="s">
        <v>6</v>
      </c>
      <c r="D21" s="7">
        <f>D17+D18-D20</f>
        <v>84617.76</v>
      </c>
      <c r="E21" s="7">
        <f>E17+E18-E20</f>
        <v>108977.16</v>
      </c>
      <c r="F21" s="75">
        <f>E21-D21</f>
        <v>24359.400000000009</v>
      </c>
      <c r="H21" s="32"/>
      <c r="I21" s="32"/>
      <c r="J21" s="12"/>
      <c r="K21" s="13" t="s">
        <v>24</v>
      </c>
      <c r="L21" s="16">
        <f>L20+D28-E28</f>
        <v>45110.865599999976</v>
      </c>
      <c r="M21" s="16">
        <f>IF($E$19&gt;=8,$E$17*40%*1/$E$19,0)</f>
        <v>0</v>
      </c>
      <c r="N21" s="12"/>
      <c r="O21" s="12"/>
      <c r="P21" s="12"/>
    </row>
    <row r="22" spans="1:16">
      <c r="B22" s="18"/>
      <c r="F22" s="76"/>
      <c r="H22" s="32"/>
      <c r="I22" s="32"/>
      <c r="J22" s="12"/>
      <c r="K22" s="12"/>
      <c r="L22" s="12"/>
      <c r="M22" s="12"/>
      <c r="N22" s="12"/>
      <c r="O22" s="12"/>
      <c r="P22" s="12"/>
    </row>
    <row r="23" spans="1:16" s="2" customFormat="1">
      <c r="A23" s="24"/>
      <c r="B23" s="50"/>
      <c r="C23" s="53" t="s">
        <v>11</v>
      </c>
      <c r="F23" s="77"/>
      <c r="G23" s="24"/>
      <c r="H23" s="33"/>
      <c r="I23" s="32"/>
      <c r="J23" s="12"/>
      <c r="K23" s="12"/>
      <c r="L23" s="12"/>
      <c r="M23" s="12"/>
      <c r="N23" s="12"/>
      <c r="O23" s="12"/>
      <c r="P23" s="12"/>
    </row>
    <row r="24" spans="1:16">
      <c r="C24" s="3"/>
      <c r="D24" s="4" t="s">
        <v>7</v>
      </c>
      <c r="E24" s="4" t="s">
        <v>8</v>
      </c>
      <c r="F24" s="76"/>
      <c r="H24" s="32"/>
      <c r="I24" s="32"/>
      <c r="J24" s="12"/>
      <c r="K24" s="12"/>
      <c r="L24" s="12"/>
      <c r="M24" s="12"/>
      <c r="N24" s="12"/>
      <c r="O24" s="12"/>
      <c r="P24" s="12"/>
    </row>
    <row r="25" spans="1:16">
      <c r="C25" s="3" t="s">
        <v>12</v>
      </c>
      <c r="D25" s="23">
        <v>1.1624000000000001</v>
      </c>
      <c r="E25" s="22">
        <v>0.75</v>
      </c>
      <c r="F25" s="78">
        <f>E25-D25</f>
        <v>-0.4124000000000001</v>
      </c>
      <c r="H25" s="32"/>
      <c r="I25" s="32"/>
      <c r="J25" s="12"/>
      <c r="K25" s="12"/>
      <c r="L25" s="12"/>
      <c r="M25" s="12"/>
      <c r="N25" s="12"/>
      <c r="O25" s="12"/>
      <c r="P25" s="12"/>
    </row>
    <row r="26" spans="1:16">
      <c r="C26" s="3" t="s">
        <v>13</v>
      </c>
      <c r="D26" s="19">
        <f>D13*D12/100*0.1142</f>
        <v>3166.3091999999997</v>
      </c>
      <c r="E26" s="3"/>
      <c r="F26" s="76"/>
      <c r="H26" s="32"/>
      <c r="I26" s="32"/>
      <c r="J26" s="12"/>
      <c r="K26" s="12"/>
      <c r="L26" s="12"/>
      <c r="M26" s="12"/>
      <c r="N26" s="12"/>
      <c r="O26" s="12"/>
      <c r="P26" s="12"/>
    </row>
    <row r="27" spans="1:16">
      <c r="C27" s="3" t="s">
        <v>14</v>
      </c>
      <c r="D27" s="5">
        <f>0.05*0.3*D12*D13/100</f>
        <v>415.89</v>
      </c>
      <c r="E27" s="3"/>
      <c r="F27" s="76"/>
      <c r="H27" s="32"/>
      <c r="I27" s="32"/>
      <c r="J27" s="12"/>
      <c r="K27" s="12"/>
      <c r="L27" s="12"/>
      <c r="M27" s="12"/>
      <c r="N27" s="12"/>
      <c r="O27" s="12"/>
      <c r="P27" s="12"/>
    </row>
    <row r="28" spans="1:16">
      <c r="C28" s="6" t="s">
        <v>15</v>
      </c>
      <c r="D28" s="7">
        <f>D25*D13*D12/100-D26+D27</f>
        <v>29478.283199999998</v>
      </c>
      <c r="E28" s="7">
        <f>E25*D13*D12/100-E26+E27</f>
        <v>20794.5</v>
      </c>
      <c r="F28" s="79">
        <f>E28-D28</f>
        <v>-8683.783199999998</v>
      </c>
    </row>
    <row r="29" spans="1:16">
      <c r="C29" s="8"/>
      <c r="D29" s="9"/>
      <c r="E29" s="9"/>
    </row>
    <row r="30" spans="1:16" s="37" customFormat="1" ht="18" customHeight="1">
      <c r="A30" s="34"/>
      <c r="B30" s="38" t="s">
        <v>53</v>
      </c>
      <c r="C30" s="39"/>
      <c r="D30" s="40"/>
      <c r="E30" s="40"/>
      <c r="F30" s="69"/>
      <c r="G30" s="34"/>
      <c r="H30" s="34"/>
      <c r="I30" s="34"/>
      <c r="J30" s="45"/>
      <c r="K30" s="45"/>
      <c r="L30" s="45"/>
      <c r="M30" s="45"/>
      <c r="N30" s="45"/>
      <c r="O30" s="45"/>
      <c r="P30" s="45"/>
    </row>
    <row r="31" spans="1:16">
      <c r="C31" s="8"/>
      <c r="D31" s="9"/>
      <c r="E31" s="9"/>
    </row>
    <row r="32" spans="1:16" s="2" customFormat="1" ht="14.25">
      <c r="A32" s="24"/>
      <c r="B32" s="51" t="s">
        <v>51</v>
      </c>
      <c r="C32" s="8"/>
      <c r="D32" s="9"/>
      <c r="E32" s="9"/>
      <c r="F32" s="50"/>
      <c r="G32" s="24"/>
      <c r="H32" s="24"/>
      <c r="I32" s="24"/>
      <c r="J32" s="46"/>
      <c r="K32" s="46"/>
      <c r="L32" s="46"/>
      <c r="M32" s="46"/>
      <c r="N32" s="46"/>
      <c r="O32" s="46"/>
      <c r="P32" s="46"/>
    </row>
    <row r="33" spans="1:16" s="2" customFormat="1" ht="12.75">
      <c r="A33" s="24"/>
      <c r="B33" s="30"/>
      <c r="C33" s="8"/>
      <c r="D33" s="9"/>
      <c r="E33" s="9"/>
      <c r="F33" s="50"/>
      <c r="G33" s="24"/>
      <c r="H33" s="24"/>
      <c r="I33" s="24"/>
      <c r="J33" s="46"/>
      <c r="K33" s="46"/>
      <c r="L33" s="46"/>
      <c r="M33" s="46"/>
      <c r="N33" s="46"/>
      <c r="O33" s="46"/>
      <c r="P33" s="46"/>
    </row>
    <row r="34" spans="1:16">
      <c r="C34" s="8"/>
      <c r="D34" s="9"/>
      <c r="E34" s="9"/>
    </row>
    <row r="35" spans="1:16" ht="48.75" customHeight="1">
      <c r="B35" s="81" t="s">
        <v>52</v>
      </c>
      <c r="C35" s="81"/>
      <c r="D35" s="9"/>
      <c r="E35" s="9"/>
    </row>
    <row r="36" spans="1:16" ht="33" customHeight="1">
      <c r="B36" s="82" t="str">
        <f>IF(L14&gt;0,"moins de 1",IF(L15&gt;0,"1",IF(L16&gt;0,"2",IF(L17&gt;0,"3",IF(L18&gt;0,"4",IF(L19&gt;0,"5",IF(L20&gt;0,"6",IF(L21&gt;0,"7","plus de 7"))))))))</f>
        <v>2</v>
      </c>
      <c r="C36" s="82"/>
      <c r="D36" s="9"/>
      <c r="E36" s="9"/>
    </row>
    <row r="37" spans="1:16">
      <c r="B37" s="83" t="s">
        <v>46</v>
      </c>
      <c r="C37" s="83"/>
      <c r="D37" s="9"/>
      <c r="E37" s="9"/>
    </row>
    <row r="38" spans="1:16">
      <c r="B38" s="11"/>
      <c r="C38" s="8"/>
      <c r="D38" s="9"/>
      <c r="E38" s="9"/>
    </row>
    <row r="39" spans="1:16">
      <c r="B39" s="11"/>
      <c r="C39" s="8"/>
      <c r="D39" s="9"/>
      <c r="E39" s="9"/>
    </row>
    <row r="40" spans="1:16">
      <c r="B40" s="11"/>
      <c r="C40" s="8"/>
      <c r="D40" s="9"/>
      <c r="E40" s="9"/>
    </row>
    <row r="41" spans="1:16">
      <c r="B41" s="11"/>
      <c r="C41" s="8"/>
      <c r="D41" s="9"/>
      <c r="E41" s="9"/>
    </row>
    <row r="42" spans="1:16">
      <c r="B42" s="11"/>
      <c r="C42" s="8"/>
      <c r="D42" s="9"/>
      <c r="E42" s="9"/>
    </row>
    <row r="43" spans="1:16">
      <c r="B43" s="11"/>
      <c r="C43" s="8"/>
      <c r="D43" s="9"/>
      <c r="E43" s="9"/>
    </row>
    <row r="44" spans="1:16">
      <c r="B44" s="11"/>
      <c r="C44" s="8"/>
      <c r="D44" s="9"/>
      <c r="E44" s="9"/>
    </row>
    <row r="45" spans="1:16">
      <c r="B45" s="59" t="s">
        <v>55</v>
      </c>
      <c r="C45" s="8"/>
      <c r="D45" s="9"/>
      <c r="E45" s="9"/>
    </row>
    <row r="46" spans="1:16">
      <c r="B46" s="11"/>
      <c r="C46" s="8"/>
      <c r="D46" s="9"/>
      <c r="E46" s="9"/>
    </row>
    <row r="47" spans="1:16" s="2" customFormat="1" ht="14.25">
      <c r="A47" s="24"/>
      <c r="B47" s="51" t="s">
        <v>47</v>
      </c>
      <c r="C47" s="8"/>
      <c r="D47" s="9"/>
      <c r="E47" s="9"/>
      <c r="F47" s="50"/>
      <c r="G47" s="24"/>
      <c r="H47" s="24"/>
      <c r="I47" s="24"/>
      <c r="J47" s="46"/>
      <c r="K47" s="46"/>
      <c r="L47" s="46"/>
      <c r="M47" s="46"/>
      <c r="N47" s="46"/>
      <c r="O47" s="46"/>
      <c r="P47" s="46"/>
    </row>
    <row r="48" spans="1:16" s="2" customFormat="1" ht="12.75">
      <c r="A48" s="24"/>
      <c r="C48" s="8"/>
      <c r="D48" s="9"/>
      <c r="E48" s="9"/>
      <c r="F48" s="50"/>
      <c r="G48" s="24"/>
      <c r="H48" s="24"/>
      <c r="I48" s="24"/>
      <c r="J48" s="46"/>
      <c r="K48" s="46"/>
      <c r="L48" s="46"/>
      <c r="M48" s="46"/>
      <c r="N48" s="46"/>
      <c r="O48" s="46"/>
      <c r="P48" s="46"/>
    </row>
    <row r="49" spans="1:16" s="2" customFormat="1" ht="60.75" customHeight="1">
      <c r="A49" s="24"/>
      <c r="B49" s="84" t="s">
        <v>48</v>
      </c>
      <c r="C49" s="84"/>
      <c r="D49" s="84"/>
      <c r="E49" s="84"/>
      <c r="F49" s="50"/>
      <c r="G49" s="24"/>
      <c r="H49" s="24"/>
      <c r="I49" s="24"/>
      <c r="J49" s="46"/>
      <c r="K49" s="46"/>
      <c r="L49" s="46"/>
      <c r="M49" s="46"/>
      <c r="N49" s="46"/>
      <c r="O49" s="46"/>
      <c r="P49" s="46"/>
    </row>
    <row r="50" spans="1:16">
      <c r="C50" s="8"/>
      <c r="D50" s="9"/>
      <c r="E50" s="9"/>
    </row>
    <row r="51" spans="1:16" ht="48.75" customHeight="1">
      <c r="B51" s="81" t="s">
        <v>58</v>
      </c>
      <c r="C51" s="81"/>
      <c r="D51" s="9"/>
      <c r="E51" s="9"/>
    </row>
    <row r="52" spans="1:16" ht="34.5">
      <c r="B52" s="85">
        <f>M14</f>
        <v>8647.9120000000003</v>
      </c>
      <c r="C52" s="85"/>
      <c r="D52" s="9"/>
      <c r="E52" s="9"/>
    </row>
    <row r="53" spans="1:16" ht="14.25" thickBot="1">
      <c r="B53" s="95" t="s">
        <v>49</v>
      </c>
      <c r="C53" s="95"/>
      <c r="D53" s="61" t="s">
        <v>57</v>
      </c>
      <c r="E53" s="62">
        <v>28</v>
      </c>
    </row>
    <row r="54" spans="1:16" ht="35.25" thickBot="1">
      <c r="B54" s="82">
        <f>COUNTIF(M14:M21, "&gt;0")</f>
        <v>5</v>
      </c>
      <c r="C54" s="82"/>
      <c r="D54" s="64" t="s">
        <v>56</v>
      </c>
      <c r="E54" s="65">
        <f>(B52*E53)/100</f>
        <v>2421.4153600000004</v>
      </c>
    </row>
    <row r="55" spans="1:16">
      <c r="B55" s="83" t="s">
        <v>46</v>
      </c>
      <c r="C55" s="83"/>
      <c r="D55" s="60"/>
      <c r="E55" s="63"/>
    </row>
    <row r="56" spans="1:16">
      <c r="B56" s="11"/>
      <c r="C56" s="8"/>
      <c r="D56" s="9"/>
      <c r="E56" s="9"/>
    </row>
    <row r="57" spans="1:16">
      <c r="B57" s="11"/>
      <c r="C57" s="8"/>
      <c r="D57" s="9"/>
      <c r="E57" s="9"/>
    </row>
    <row r="58" spans="1:16">
      <c r="B58" s="11"/>
      <c r="C58" s="8"/>
      <c r="D58" s="9"/>
      <c r="E58" s="9"/>
    </row>
    <row r="59" spans="1:16">
      <c r="B59" s="11"/>
      <c r="C59" s="8"/>
      <c r="D59" s="9"/>
      <c r="E59" s="9"/>
    </row>
    <row r="61" spans="1:16" s="43" customFormat="1" ht="18" customHeight="1">
      <c r="A61" s="41"/>
      <c r="B61" s="42" t="s">
        <v>28</v>
      </c>
      <c r="C61" s="42"/>
      <c r="D61" s="42"/>
      <c r="E61" s="42"/>
      <c r="F61" s="70"/>
      <c r="G61" s="41"/>
      <c r="H61" s="41"/>
      <c r="I61" s="41"/>
      <c r="J61" s="47"/>
      <c r="K61" s="47"/>
      <c r="L61" s="47"/>
      <c r="M61" s="47"/>
      <c r="N61" s="47"/>
      <c r="O61" s="47"/>
      <c r="P61" s="47"/>
    </row>
    <row r="62" spans="1:16">
      <c r="B62" s="94"/>
      <c r="C62" s="94"/>
      <c r="D62" s="94"/>
      <c r="E62" s="94"/>
    </row>
    <row r="63" spans="1:16">
      <c r="B63" s="96" t="s">
        <v>54</v>
      </c>
      <c r="C63" s="96"/>
      <c r="D63" s="96"/>
      <c r="E63" s="96"/>
    </row>
    <row r="64" spans="1:16">
      <c r="B64" s="57"/>
      <c r="C64" s="57"/>
      <c r="D64" s="57"/>
      <c r="E64" s="57"/>
    </row>
    <row r="65" spans="1:16" ht="47.25" customHeight="1">
      <c r="B65" s="94" t="s">
        <v>1</v>
      </c>
      <c r="C65" s="94"/>
      <c r="D65" s="94"/>
      <c r="E65" s="94"/>
    </row>
    <row r="67" spans="1:16" s="2" customFormat="1" ht="14.25">
      <c r="A67" s="24"/>
      <c r="B67" s="66" t="s">
        <v>29</v>
      </c>
      <c r="C67" s="25"/>
      <c r="D67" s="25"/>
      <c r="E67" s="25"/>
      <c r="F67" s="50"/>
      <c r="G67" s="24"/>
      <c r="H67" s="24"/>
      <c r="I67" s="24"/>
      <c r="J67" s="46"/>
      <c r="K67" s="46"/>
      <c r="L67" s="46"/>
      <c r="M67" s="46"/>
      <c r="N67" s="46"/>
      <c r="O67" s="46"/>
      <c r="P67" s="46"/>
    </row>
    <row r="68" spans="1:16" s="2" customFormat="1" ht="12.75">
      <c r="A68" s="24"/>
      <c r="B68" s="93" t="s">
        <v>30</v>
      </c>
      <c r="C68" s="93"/>
      <c r="D68" s="56" t="s">
        <v>31</v>
      </c>
      <c r="E68" s="67" t="s">
        <v>32</v>
      </c>
      <c r="F68" s="71"/>
      <c r="G68" s="24"/>
      <c r="H68" s="24"/>
      <c r="I68" s="24"/>
      <c r="J68" s="46"/>
      <c r="K68" s="46"/>
      <c r="L68" s="46"/>
      <c r="M68" s="46"/>
      <c r="N68" s="46"/>
      <c r="O68" s="46"/>
      <c r="P68" s="46"/>
    </row>
    <row r="69" spans="1:16" ht="27" customHeight="1">
      <c r="B69" s="92" t="s">
        <v>4</v>
      </c>
      <c r="C69" s="92"/>
      <c r="D69" s="26">
        <v>92420</v>
      </c>
      <c r="E69" s="55" t="s">
        <v>33</v>
      </c>
      <c r="F69" s="72"/>
    </row>
    <row r="70" spans="1:16" ht="14.25">
      <c r="B70" s="92" t="s">
        <v>5</v>
      </c>
      <c r="C70" s="92"/>
      <c r="D70" s="58">
        <v>30</v>
      </c>
      <c r="E70" s="55" t="s">
        <v>34</v>
      </c>
      <c r="F70" s="72"/>
    </row>
    <row r="71" spans="1:16" ht="27" customHeight="1">
      <c r="B71" s="92" t="s">
        <v>35</v>
      </c>
      <c r="C71" s="92"/>
      <c r="D71" s="58">
        <v>83153</v>
      </c>
      <c r="E71" s="55" t="s">
        <v>33</v>
      </c>
      <c r="F71" s="72"/>
    </row>
    <row r="72" spans="1:16" ht="14.25">
      <c r="B72" s="92" t="s">
        <v>37</v>
      </c>
      <c r="C72" s="92"/>
      <c r="D72" s="58">
        <v>30</v>
      </c>
      <c r="E72" s="68" t="s">
        <v>38</v>
      </c>
      <c r="F72" s="73"/>
    </row>
    <row r="73" spans="1:16" ht="27" customHeight="1">
      <c r="B73" s="92" t="s">
        <v>40</v>
      </c>
      <c r="C73" s="92"/>
      <c r="D73" s="27">
        <v>1.1624000000000001</v>
      </c>
      <c r="E73" s="55" t="s">
        <v>39</v>
      </c>
      <c r="F73" s="72"/>
    </row>
    <row r="74" spans="1:16" ht="14.25">
      <c r="B74" s="92" t="s">
        <v>41</v>
      </c>
      <c r="C74" s="92"/>
      <c r="D74" s="28">
        <v>0.75</v>
      </c>
      <c r="E74" s="55" t="s">
        <v>42</v>
      </c>
      <c r="F74" s="72"/>
    </row>
    <row r="75" spans="1:16" ht="27" customHeight="1">
      <c r="B75" s="92" t="s">
        <v>44</v>
      </c>
      <c r="C75" s="92"/>
      <c r="D75" s="58">
        <v>0.1142</v>
      </c>
      <c r="E75" s="55" t="s">
        <v>43</v>
      </c>
      <c r="F75" s="72"/>
    </row>
  </sheetData>
  <sheetProtection password="CD4E" sheet="1" objects="1" scenarios="1"/>
  <protectedRanges>
    <protectedRange sqref="D11:E13 D17:E17 E19 D20:E21 D25:E25 D26 E53:E55" name="Plage1"/>
  </protectedRanges>
  <mergeCells count="28">
    <mergeCell ref="B53:C53"/>
    <mergeCell ref="B71:C71"/>
    <mergeCell ref="B72:C72"/>
    <mergeCell ref="B73:C73"/>
    <mergeCell ref="B74:C74"/>
    <mergeCell ref="B63:E63"/>
    <mergeCell ref="B65:E65"/>
    <mergeCell ref="B75:C75"/>
    <mergeCell ref="B69:C69"/>
    <mergeCell ref="B68:C68"/>
    <mergeCell ref="B70:C70"/>
    <mergeCell ref="B62:E62"/>
    <mergeCell ref="B2:F2"/>
    <mergeCell ref="B35:C35"/>
    <mergeCell ref="B36:C36"/>
    <mergeCell ref="B37:C37"/>
    <mergeCell ref="B55:C55"/>
    <mergeCell ref="B54:C54"/>
    <mergeCell ref="B51:C51"/>
    <mergeCell ref="B49:E49"/>
    <mergeCell ref="B52:C52"/>
    <mergeCell ref="D11:E11"/>
    <mergeCell ref="D12:E12"/>
    <mergeCell ref="D13:E13"/>
    <mergeCell ref="B4:E4"/>
    <mergeCell ref="B9:E9"/>
    <mergeCell ref="B6:E6"/>
    <mergeCell ref="B8:E8"/>
  </mergeCells>
  <pageMargins left="0.25" right="0.25" top="0.75" bottom="0.75" header="0.3" footer="0.3"/>
  <pageSetup paperSize="9" scale="53"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Comparateur GNV Diesel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LAYEC Iwen</dc:creator>
  <cp:lastModifiedBy>nolwenn tirel</cp:lastModifiedBy>
  <cp:lastPrinted>2018-02-20T09:47:06Z</cp:lastPrinted>
  <dcterms:created xsi:type="dcterms:W3CDTF">2017-12-07T16:23:42Z</dcterms:created>
  <dcterms:modified xsi:type="dcterms:W3CDTF">2018-03-22T15:10:21Z</dcterms:modified>
</cp:coreProperties>
</file>